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citacao\Documents\PROCESSOS LICITATÓRIOS 2021\PROCESSOS LICITATÓRIOS 2022\PL-083-2022 - TP - 018-2022 -  CONTRATAÇÃO DE EMPRESA DE PROJETO DE ETE\"/>
    </mc:Choice>
  </mc:AlternateContent>
  <bookViews>
    <workbookView xWindow="0" yWindow="0" windowWidth="21600" windowHeight="9630"/>
  </bookViews>
  <sheets>
    <sheet name="SEDE" sheetId="9" r:id="rId1"/>
  </sheets>
  <definedNames>
    <definedName name="_xlnm.Print_Area" localSheetId="0">SEDE!$A$1:$H$61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5" i="9" l="1"/>
  <c r="I8" i="9"/>
  <c r="G51" i="9"/>
  <c r="H51" i="9" s="1"/>
  <c r="G48" i="9"/>
  <c r="H48" i="9" s="1"/>
  <c r="G28" i="9"/>
  <c r="H28" i="9" s="1"/>
  <c r="G18" i="9"/>
  <c r="H18" i="9" s="1"/>
  <c r="G22" i="9"/>
  <c r="H22" i="9" s="1"/>
  <c r="G52" i="9"/>
  <c r="G50" i="9"/>
  <c r="G49" i="9"/>
  <c r="G23" i="9"/>
  <c r="G44" i="9"/>
  <c r="G42" i="9"/>
  <c r="G41" i="9"/>
  <c r="G40" i="9"/>
  <c r="G32" i="9"/>
  <c r="G54" i="9"/>
  <c r="G46" i="9"/>
  <c r="G29" i="9"/>
  <c r="G27" i="9"/>
  <c r="G26" i="9"/>
  <c r="G25" i="9"/>
  <c r="G24" i="9"/>
  <c r="G21" i="9"/>
  <c r="G20" i="9"/>
  <c r="G19" i="9"/>
  <c r="G17" i="9"/>
  <c r="G16" i="9"/>
  <c r="G15" i="9"/>
  <c r="G14" i="9"/>
  <c r="G13" i="9"/>
  <c r="G12" i="9"/>
  <c r="G9" i="9" l="1"/>
  <c r="H54" i="9"/>
  <c r="H53" i="9" s="1"/>
  <c r="G53" i="9"/>
  <c r="H19" i="9" l="1"/>
  <c r="H12" i="9" l="1"/>
  <c r="H20" i="9" l="1"/>
  <c r="H21" i="9"/>
  <c r="H44" i="9" l="1"/>
  <c r="H43" i="9" s="1"/>
  <c r="E36" i="9"/>
  <c r="E37" i="9" l="1"/>
  <c r="H27" i="9"/>
  <c r="H42" i="9" l="1"/>
  <c r="H41" i="9"/>
  <c r="H29" i="9"/>
  <c r="H26" i="9"/>
  <c r="H25" i="9"/>
  <c r="H17" i="9"/>
  <c r="H16" i="9"/>
  <c r="H15" i="9"/>
  <c r="H52" i="9" l="1"/>
  <c r="H50" i="9"/>
  <c r="H49" i="9"/>
  <c r="H40" i="9"/>
  <c r="H39" i="9" s="1"/>
  <c r="H24" i="9"/>
  <c r="H23" i="9" s="1"/>
  <c r="H9" i="9"/>
  <c r="H8" i="9" s="1"/>
  <c r="G10" i="9"/>
  <c r="G11" i="9"/>
  <c r="G30" i="9"/>
  <c r="G31" i="9"/>
  <c r="G39" i="9"/>
  <c r="G47" i="9"/>
  <c r="G8" i="9"/>
  <c r="H47" i="9" l="1"/>
  <c r="H13" i="9"/>
  <c r="H14" i="9"/>
  <c r="H11" i="9" l="1"/>
  <c r="H10" i="9" s="1"/>
  <c r="H46" i="9"/>
  <c r="H45" i="9" l="1"/>
  <c r="G43" i="9" l="1"/>
  <c r="H32" i="9"/>
  <c r="G33" i="9"/>
  <c r="H33" i="9" s="1"/>
  <c r="G36" i="9"/>
  <c r="H36" i="9" s="1"/>
  <c r="G35" i="9"/>
  <c r="H35" i="9" s="1"/>
  <c r="G37" i="9"/>
  <c r="H37" i="9" s="1"/>
  <c r="G38" i="9"/>
  <c r="H38" i="9" s="1"/>
  <c r="G34" i="9"/>
  <c r="H34" i="9" s="1"/>
  <c r="H31" i="9" l="1"/>
  <c r="H30" i="9" s="1"/>
  <c r="H55" i="9" s="1"/>
</calcChain>
</file>

<file path=xl/comments1.xml><?xml version="1.0" encoding="utf-8"?>
<comments xmlns="http://schemas.openxmlformats.org/spreadsheetml/2006/main">
  <authors>
    <author>Josué Lima Chaves</author>
  </authors>
  <commentList>
    <comment ref="A3" authorId="0" shapeId="0">
      <text>
        <r>
          <rPr>
            <b/>
            <sz val="9"/>
            <color indexed="81"/>
            <rFont val="Segoe UI"/>
            <family val="2"/>
          </rPr>
          <t>Josué Lima Chaves: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<sst xmlns="http://schemas.openxmlformats.org/spreadsheetml/2006/main" count="151" uniqueCount="125">
  <si>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ITEM</t>
  </si>
  <si>
    <t>PLANILHA ORÇAMENTÁRIA DE CUSTOS</t>
  </si>
  <si>
    <t>1.1</t>
  </si>
  <si>
    <t>2.1</t>
  </si>
  <si>
    <t>2.2</t>
  </si>
  <si>
    <t>3.1</t>
  </si>
  <si>
    <t>3.2</t>
  </si>
  <si>
    <t>3.3</t>
  </si>
  <si>
    <t>2.1.1</t>
  </si>
  <si>
    <t>2.2.1</t>
  </si>
  <si>
    <t>3.2.1</t>
  </si>
  <si>
    <t>3.3.1</t>
  </si>
  <si>
    <t>5.1</t>
  </si>
  <si>
    <t>2.1.3</t>
  </si>
  <si>
    <t>CODIGO</t>
  </si>
  <si>
    <t>DIAGNÓSTICO DE CONCEPÇÃO DE MUNICÍPIOS (RTP)</t>
  </si>
  <si>
    <t xml:space="preserve">SERVIÇOS DE CAMPO </t>
  </si>
  <si>
    <t>SERVIÇOS TOPOGRÁFICOS</t>
  </si>
  <si>
    <t>m</t>
  </si>
  <si>
    <t>SERVIÇO GEOTECNICOS</t>
  </si>
  <si>
    <t>ESTAÇÃO ELEVATÓRIA DE ESGOTO (EEE)</t>
  </si>
  <si>
    <t>ESTAÇÃO TRATAMENTO DE ESGOTO (ETE)</t>
  </si>
  <si>
    <t xml:space="preserve">ESTUDO AMBIENTAL </t>
  </si>
  <si>
    <t xml:space="preserve">PROJETO EXECUTIVO (inclui: desenho detalhado, especificações de obra, memorial descrito, memória de cálculo e planilha orçamentária) </t>
  </si>
  <si>
    <t>km²</t>
  </si>
  <si>
    <t>vb</t>
  </si>
  <si>
    <t xml:space="preserve">TOTAL </t>
  </si>
  <si>
    <t>3.0</t>
  </si>
  <si>
    <t>PROJETOS BASICOS</t>
  </si>
  <si>
    <t>FORMA DE EXECUÇÃO: INDIRETA</t>
  </si>
  <si>
    <t>km</t>
  </si>
  <si>
    <t>2.1.4</t>
  </si>
  <si>
    <t>2.1.6</t>
  </si>
  <si>
    <t>2.1.7</t>
  </si>
  <si>
    <t>2.2.3</t>
  </si>
  <si>
    <t>2.2.4</t>
  </si>
  <si>
    <t>2.2.5</t>
  </si>
  <si>
    <t>A1</t>
  </si>
  <si>
    <t>CADASTRO E ADEQUAÇÃO DE PROJETOS</t>
  </si>
  <si>
    <t>3.1.4</t>
  </si>
  <si>
    <t>3.1.5</t>
  </si>
  <si>
    <t>3.2.3</t>
  </si>
  <si>
    <t xml:space="preserve">un </t>
  </si>
  <si>
    <t>3.1.6</t>
  </si>
  <si>
    <t>3.1.7</t>
  </si>
  <si>
    <t>MOBILIZACAO E DESMOBILIZACAO DE EQUIPE DE TOPOGRAFIA.</t>
  </si>
  <si>
    <t>LEVANTAMENTO PLANIALTIMETRICO E SEMICADASTRAL COM NORMAL - AREA URBANA.</t>
  </si>
  <si>
    <t>LEVANTAMENTO PLANIALTIMETRICO E SEMICADASTRAL COM NORMAL - AREA DE EXPANSAO</t>
  </si>
  <si>
    <t>LEVANTAMENTO DE AREAS ESPECIAIS, INCLUSIVE TRAVESSIAS AREA ATE 1.000 M2.</t>
  </si>
  <si>
    <t>SONDAGEM A PERCUSSAO - MOBILIZACAO E DESMOBILIZACAO</t>
  </si>
  <si>
    <t>SONDAGEM A PERCUSSAO - INSTALACAO POR FURO</t>
  </si>
  <si>
    <t>SONDAGEM A PERCUSSAO Ã˜2.1/2" - PERFURACAO E RETIRADA DE AMOSTRAS</t>
  </si>
  <si>
    <t>SONDAGEM A TRADO MANUAL Ã˜4" - PERFURACAO E RETIRADA DE AMOSTRAS</t>
  </si>
  <si>
    <t>SONDAGEM A TRADO - MOBILIZACAO E DESMOBILIZACAO</t>
  </si>
  <si>
    <t>TRATAMENTO - ETE - PROJETO DE IMPLANTACAO GERAL E SISTEMAS COMPLEMENTARES.</t>
  </si>
  <si>
    <t>UN</t>
  </si>
  <si>
    <t>KM</t>
  </si>
  <si>
    <t>CADASTRO DE REDE COLETORA DE ESGOTOS (RCE)</t>
  </si>
  <si>
    <t>PROJETO ELETRICO DIAGRAMAS UNIFILARES, DISTRIBUICAO DE CIRCUITO DE FORÃ‡A E CONTROLE, REDE DE DUTOS, PADRAO DE ENTRADA EM BAIXA TENSAO, MEMORIA DE CALCULO, DESCRI</t>
  </si>
  <si>
    <t>PROJETO DE AUTOMACAO. FLUXOGRAMAS DE ENGENHARIA, ARQUITETURA DE REDE DE AUTOMACAO, DIAGRAMA DE MALHA E LOGICO, SISTEMA DE TELEMETRIA.</t>
  </si>
  <si>
    <t>TRAVESSIA - CORREGOS - SES</t>
  </si>
  <si>
    <t>ESTUDO DE AUTODEPURACAO - SES</t>
  </si>
  <si>
    <t>PROJETO DE REDE COLETORA - SES</t>
  </si>
  <si>
    <t>PROJETO DE INTERCEPTOR / EMISSÁRIO</t>
  </si>
  <si>
    <t>ORCAMENTO - INTERCEPTOR / EMISSÁRIO</t>
  </si>
  <si>
    <t>ELEVATORIA DE ESGOTO (P&lt;= 7,5CV)</t>
  </si>
  <si>
    <t>PROJETO DE LINHA DE RECALQUE - SES</t>
  </si>
  <si>
    <t>ORCAMENTO - LINHA DE RECALQUE - SES</t>
  </si>
  <si>
    <t>CUSTO UNITÁRIO C/ LDI</t>
  </si>
  <si>
    <t xml:space="preserve">CUSTO
TOTAL </t>
  </si>
  <si>
    <t>UNI.</t>
  </si>
  <si>
    <t>QUANT.</t>
  </si>
  <si>
    <t>MARCO DE CONCRETO - FORNECIMENTO E INSTALACAO</t>
  </si>
  <si>
    <t>BATIMETRIA DE SECOES FLUVIAIS ATE 10 M DE COMPRIMENTO</t>
  </si>
  <si>
    <t>LOCACAO E NIVELAMENTO DE FUROS DE SONDAGEM.</t>
  </si>
  <si>
    <t>DESCRICAO TOPOGRAFICA COM ELABORACAO DE MAPA CHAVE</t>
  </si>
  <si>
    <t>65001514</t>
  </si>
  <si>
    <t>VERIFICACAO HIDRAULICA DA REDE EXISTENTE - RCE - SES</t>
  </si>
  <si>
    <t>VERIFICACAO DE TRANSIENTE HIDRAULICO DA LINHA DE RECALQUE - SES</t>
  </si>
  <si>
    <t>DISCRIMINAÇÃO DOS SERVIÇOS</t>
  </si>
  <si>
    <r>
      <t xml:space="preserve">PROJETO BÁSICO (inclui: desenho detalhado, especificações da obra, memorial descrito, memória de cálculo e planilha orçamentária, </t>
    </r>
    <r>
      <rPr>
        <b/>
        <sz val="9"/>
        <color theme="1"/>
        <rFont val="Calibri"/>
        <family val="2"/>
        <scheme val="minor"/>
      </rPr>
      <t>exceto para os cadastros).</t>
    </r>
  </si>
  <si>
    <t xml:space="preserve">CUSTO UNITÁRIO </t>
  </si>
  <si>
    <t>OBRA: ELABORAÇÃO DE PROJETOS DE SISTEMA DE ESGOTAMENTO SANITÁRIO</t>
  </si>
  <si>
    <t>PROJETO ESTRUTURAL (FÔRMA, FERRAGEM, DETALHES)</t>
  </si>
  <si>
    <t>un</t>
  </si>
  <si>
    <t>2.1.2</t>
  </si>
  <si>
    <t>2.1.5</t>
  </si>
  <si>
    <t>2.1.8</t>
  </si>
  <si>
    <t>2.1.9</t>
  </si>
  <si>
    <t>2.2.2</t>
  </si>
  <si>
    <t>LDI: 25%</t>
  </si>
  <si>
    <t>3.1.3</t>
  </si>
  <si>
    <t>3.2.4</t>
  </si>
  <si>
    <t>LEVANTAMENTO PLANIALTIMETRICO CADASTRAL FAIXA DE EXPLORACAO PARA IMPLANTACAO DE INTERCEPTOR/EMISSARIO LOCACAO E NIVELAMENTO DO EIXO LARGURA MEDIA = 20M.</t>
  </si>
  <si>
    <t>ORCAMENTO - RCE - EXTENSAO DE 1 KM ATE 10 KM - SES</t>
  </si>
  <si>
    <t>4.1</t>
  </si>
  <si>
    <t>4.2</t>
  </si>
  <si>
    <t>4.4</t>
  </si>
  <si>
    <t>3.4</t>
  </si>
  <si>
    <t>3.4.1</t>
  </si>
  <si>
    <t>LOCAL: SEDE DO MUNICÍPIO DE SANTA CRUZ DO ESCALVADO-MG</t>
  </si>
  <si>
    <t>3.1.1</t>
  </si>
  <si>
    <t>3.1.2</t>
  </si>
  <si>
    <t>WILSON DIAS FONSECA JR.</t>
  </si>
  <si>
    <t>Eng. Civil - CREA 61.924 / D</t>
  </si>
  <si>
    <t>Engenheiro Responsável pela atualização da planilha</t>
  </si>
  <si>
    <t>GILMAR DE PAULA LIMA</t>
  </si>
  <si>
    <t>Prefeito Municipal</t>
  </si>
  <si>
    <t>2.1.10</t>
  </si>
  <si>
    <t>AVALIAÇÃO DE BEM IMÓVEL PARA AQUISIÇÃO OU LOCAÇÃO (INFERÊNCIA ESTATÍSTICA).</t>
  </si>
  <si>
    <t>2.1.11</t>
  </si>
  <si>
    <t>LEVANTAMENTO DE ÁREAS ESPECIAIS, INCLUSIVE TRAVESSIAS 1.000 M2 &lt; A &lt; 25.000 M2, PELO QUE EXCEDER 1.000 M2 ATÉ 25.000 M2</t>
  </si>
  <si>
    <t>m2</t>
  </si>
  <si>
    <t>2.2.6</t>
  </si>
  <si>
    <t>SONDAGEM A TRADO - INSTALACAO POR FURO</t>
  </si>
  <si>
    <t>4.3</t>
  </si>
  <si>
    <t>PROJETO ARQUITETURA</t>
  </si>
  <si>
    <t>4.5</t>
  </si>
  <si>
    <t>PROJETO TERRAPLENAGEM</t>
  </si>
  <si>
    <t>PRAZO DE EXECUÇÃO: 10 MESES                                               DATA DE ATUALIZAÇÃO DA PLANILHA: 12/04/2022</t>
  </si>
  <si>
    <t>65002767</t>
  </si>
  <si>
    <t>SETOP                               PROJ-EXE-015</t>
  </si>
  <si>
    <t>SETOP                      PROJ-EXE-045</t>
  </si>
  <si>
    <t>DATA BASE: COPASA-MAR 22 // SETOP-JAN 22</t>
  </si>
  <si>
    <t>ESTUDOS DE CONCEPCAO DE SISTEMAS DE ESGOTAMENTO SANITARIO - SES PORTE 1 - POPULAÇÃO ATE 5.000 HABITANTES.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</si>
</sst>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Arial"/>
      <family val="2"/>
    </font>
    <font>
      <sz val="8"/>
      <color indexed="8"/>
      <name val="Arial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4" fontId="0" fillId="0" borderId="0" xfId="0" applyNumberFormat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2" fontId="15" fillId="0" borderId="2" xfId="1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2" fontId="15" fillId="2" borderId="3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4" fillId="2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5" fillId="0" borderId="5" xfId="0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vertical="center"/>
    </xf>
    <xf numFmtId="0" fontId="18" fillId="0" borderId="2" xfId="3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vertical="center" wrapText="1"/>
    </xf>
    <xf numFmtId="0" fontId="15" fillId="0" borderId="3" xfId="3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14" fillId="2" borderId="15" xfId="1" applyFont="1" applyFill="1" applyBorder="1" applyAlignment="1">
      <alignment horizontal="center" vertical="center" wrapText="1"/>
    </xf>
    <xf numFmtId="164" fontId="15" fillId="0" borderId="17" xfId="1" applyFont="1" applyFill="1" applyBorder="1" applyAlignment="1">
      <alignment horizontal="center" vertical="center" wrapText="1"/>
    </xf>
    <xf numFmtId="164" fontId="14" fillId="2" borderId="17" xfId="1" applyFont="1" applyFill="1" applyBorder="1" applyAlignment="1">
      <alignment horizontal="center" vertical="center" wrapText="1"/>
    </xf>
    <xf numFmtId="164" fontId="15" fillId="0" borderId="11" xfId="1" applyFont="1" applyFill="1" applyBorder="1" applyAlignment="1">
      <alignment horizontal="center" vertical="center" wrapText="1"/>
    </xf>
    <xf numFmtId="164" fontId="15" fillId="2" borderId="3" xfId="1" applyFont="1" applyFill="1" applyBorder="1" applyAlignment="1">
      <alignment horizontal="center" vertical="center" wrapText="1"/>
    </xf>
    <xf numFmtId="164" fontId="15" fillId="0" borderId="2" xfId="1" applyFont="1" applyFill="1" applyBorder="1" applyAlignment="1">
      <alignment horizontal="center" vertical="center" wrapText="1"/>
    </xf>
    <xf numFmtId="164" fontId="15" fillId="2" borderId="2" xfId="1" applyFont="1" applyFill="1" applyBorder="1" applyAlignment="1">
      <alignment horizontal="center" vertical="center" wrapText="1"/>
    </xf>
    <xf numFmtId="164" fontId="14" fillId="2" borderId="2" xfId="1" applyFont="1" applyFill="1" applyBorder="1" applyAlignment="1">
      <alignment horizontal="center" vertical="center" wrapText="1"/>
    </xf>
    <xf numFmtId="165" fontId="12" fillId="2" borderId="20" xfId="1" applyNumberFormat="1" applyFont="1" applyFill="1" applyBorder="1" applyAlignment="1">
      <alignment horizontal="center" vertical="center" wrapText="1"/>
    </xf>
    <xf numFmtId="0" fontId="4" fillId="6" borderId="0" xfId="6" applyFont="1" applyFill="1" applyAlignment="1">
      <alignment horizontal="center"/>
    </xf>
    <xf numFmtId="11" fontId="4" fillId="6" borderId="0" xfId="6" applyNumberFormat="1" applyFont="1" applyFill="1" applyAlignment="1">
      <alignment horizont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1" fontId="4" fillId="6" borderId="0" xfId="6" applyNumberFormat="1" applyFont="1" applyFill="1" applyBorder="1" applyAlignment="1" applyProtection="1">
      <alignment horizontal="center" vertical="center"/>
      <protection locked="0"/>
    </xf>
    <xf numFmtId="11" fontId="4" fillId="6" borderId="0" xfId="6" applyNumberFormat="1" applyFont="1" applyFill="1" applyBorder="1" applyAlignment="1" applyProtection="1">
      <alignment vertical="center"/>
      <protection locked="0"/>
    </xf>
    <xf numFmtId="11" fontId="4" fillId="6" borderId="11" xfId="6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2" fillId="0" borderId="0" xfId="0" applyFont="1" applyFill="1"/>
    <xf numFmtId="164" fontId="16" fillId="0" borderId="2" xfId="1" applyFont="1" applyFill="1" applyBorder="1" applyAlignment="1">
      <alignment horizontal="center" vertical="center" wrapText="1"/>
    </xf>
    <xf numFmtId="164" fontId="15" fillId="0" borderId="6" xfId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165" fontId="3" fillId="0" borderId="0" xfId="0" applyNumberFormat="1" applyFont="1" applyAlignment="1">
      <alignment vertical="center"/>
    </xf>
    <xf numFmtId="0" fontId="12" fillId="3" borderId="9" xfId="0" applyFont="1" applyFill="1" applyBorder="1" applyAlignment="1">
      <alignment horizontal="left" vertical="top" wrapText="1"/>
    </xf>
    <xf numFmtId="0" fontId="12" fillId="3" borderId="13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12" fillId="2" borderId="19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0" fontId="4" fillId="6" borderId="0" xfId="6" applyFont="1" applyFill="1" applyAlignment="1">
      <alignment horizontal="center"/>
    </xf>
    <xf numFmtId="0" fontId="4" fillId="6" borderId="11" xfId="6" applyFont="1" applyFill="1" applyBorder="1" applyAlignment="1">
      <alignment horizontal="center"/>
    </xf>
    <xf numFmtId="11" fontId="4" fillId="6" borderId="0" xfId="6" applyNumberFormat="1" applyFont="1" applyFill="1" applyAlignment="1">
      <alignment horizontal="center"/>
    </xf>
    <xf numFmtId="11" fontId="4" fillId="6" borderId="11" xfId="6" applyNumberFormat="1" applyFont="1" applyFill="1" applyBorder="1" applyAlignment="1">
      <alignment horizontal="center"/>
    </xf>
    <xf numFmtId="4" fontId="7" fillId="0" borderId="0" xfId="0" applyNumberFormat="1" applyFont="1" applyBorder="1" applyAlignment="1">
      <alignment horizontal="left" vertical="center"/>
    </xf>
    <xf numFmtId="4" fontId="7" fillId="0" borderId="0" xfId="0" applyNumberFormat="1" applyFont="1" applyAlignment="1">
      <alignment horizontal="left" vertical="center"/>
    </xf>
    <xf numFmtId="4" fontId="2" fillId="0" borderId="0" xfId="0" applyNumberFormat="1" applyFont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7">
    <cellStyle name="Normal" xfId="0" builtinId="0"/>
    <cellStyle name="Normal 2" xfId="3"/>
    <cellStyle name="Normal_ORÇAMENTO PREFEITURA" xfId="6"/>
    <cellStyle name="Vírgula" xfId="1" builtinId="3"/>
    <cellStyle name="Vírgula 2" xfId="4"/>
    <cellStyle name="Vírgula 3" xfId="2"/>
    <cellStyle name="Vírgula 3 2" xfId="5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83"/>
  <sheetViews>
    <sheetView showZeros="0" tabSelected="1" view="pageBreakPreview" topLeftCell="A35" zoomScaleNormal="100" zoomScaleSheetLayoutView="100" workbookViewId="0">
      <selection activeCell="B21" sqref="B21"/>
    </sheetView>
  </sheetViews>
  <sheetFormatPr defaultColWidth="9.140625" defaultRowHeight="12.75" x14ac:dyDescent="0.2"/>
  <cols>
    <col min="1" max="1" width="5.28515625" style="1" customWidth="1"/>
    <col min="2" max="2" width="10.7109375" style="1" customWidth="1"/>
    <col min="3" max="3" width="64.28515625" style="1" customWidth="1"/>
    <col min="4" max="4" width="7.42578125" style="1" bestFit="1" customWidth="1"/>
    <col min="5" max="5" width="8.5703125" style="1" bestFit="1" customWidth="1"/>
    <col min="6" max="6" width="8.7109375" style="1" bestFit="1" customWidth="1"/>
    <col min="7" max="7" width="9.5703125" style="1" bestFit="1" customWidth="1"/>
    <col min="8" max="8" width="13.28515625" style="1" customWidth="1"/>
    <col min="9" max="9" width="13.42578125" style="1" customWidth="1"/>
    <col min="10" max="10" width="11.140625" style="1" customWidth="1"/>
    <col min="11" max="11" width="10.42578125" style="1" customWidth="1"/>
    <col min="12" max="12" width="15.42578125" style="1" customWidth="1"/>
    <col min="13" max="13" width="10.85546875" style="1" customWidth="1"/>
    <col min="14" max="14" width="10.7109375" style="1" customWidth="1"/>
    <col min="15" max="15" width="13.42578125" style="1" customWidth="1"/>
    <col min="16" max="16" width="9" style="1" customWidth="1"/>
    <col min="17" max="16384" width="9.140625" style="1"/>
  </cols>
  <sheetData>
    <row r="1" spans="1:22" s="4" customFormat="1" ht="19.899999999999999" customHeight="1" x14ac:dyDescent="0.2">
      <c r="A1" s="86" t="s">
        <v>1</v>
      </c>
      <c r="B1" s="86"/>
      <c r="C1" s="86"/>
      <c r="D1" s="86"/>
      <c r="E1" s="86"/>
      <c r="F1" s="86"/>
      <c r="G1" s="86"/>
      <c r="H1" s="86"/>
    </row>
    <row r="2" spans="1:22" s="4" customFormat="1" ht="10.15" customHeight="1" x14ac:dyDescent="0.2">
      <c r="A2" s="87"/>
      <c r="B2" s="88"/>
      <c r="C2" s="88"/>
      <c r="D2" s="88"/>
      <c r="E2" s="88"/>
      <c r="F2" s="88"/>
      <c r="G2" s="88"/>
      <c r="H2" s="89"/>
    </row>
    <row r="3" spans="1:22" ht="15" x14ac:dyDescent="0.2">
      <c r="A3" s="77" t="s">
        <v>82</v>
      </c>
      <c r="B3" s="78"/>
      <c r="C3" s="78"/>
      <c r="D3" s="79"/>
      <c r="E3" s="80" t="s">
        <v>90</v>
      </c>
      <c r="F3" s="81"/>
      <c r="G3" s="81"/>
      <c r="H3" s="82"/>
      <c r="L3" s="9"/>
      <c r="M3" s="9"/>
      <c r="N3" s="9"/>
      <c r="O3" s="9"/>
      <c r="P3" s="9"/>
    </row>
    <row r="4" spans="1:22" x14ac:dyDescent="0.2">
      <c r="A4" s="77" t="s">
        <v>100</v>
      </c>
      <c r="B4" s="78"/>
      <c r="C4" s="78"/>
      <c r="D4" s="79"/>
      <c r="E4" s="83" t="s">
        <v>123</v>
      </c>
      <c r="F4" s="84"/>
      <c r="G4" s="84"/>
      <c r="H4" s="85"/>
      <c r="L4" s="9"/>
      <c r="M4" s="9"/>
      <c r="N4" s="9"/>
      <c r="O4" s="9"/>
      <c r="P4" s="9"/>
    </row>
    <row r="5" spans="1:22" x14ac:dyDescent="0.2">
      <c r="A5" s="77" t="s">
        <v>119</v>
      </c>
      <c r="B5" s="78"/>
      <c r="C5" s="78"/>
      <c r="D5" s="79"/>
      <c r="E5" s="77" t="s">
        <v>29</v>
      </c>
      <c r="F5" s="78"/>
      <c r="G5" s="78"/>
      <c r="H5" s="79"/>
      <c r="L5" s="9"/>
      <c r="M5" s="9"/>
      <c r="N5" s="9"/>
      <c r="O5" s="9"/>
      <c r="P5" s="9"/>
    </row>
    <row r="6" spans="1:22" ht="10.15" customHeight="1" x14ac:dyDescent="0.2">
      <c r="A6" s="103"/>
      <c r="B6" s="104"/>
      <c r="C6" s="104"/>
      <c r="D6" s="104"/>
      <c r="E6" s="104"/>
      <c r="F6" s="104"/>
      <c r="G6" s="104"/>
      <c r="H6" s="105"/>
    </row>
    <row r="7" spans="1:22" ht="37.5" customHeight="1" x14ac:dyDescent="0.2">
      <c r="A7" s="51" t="s">
        <v>0</v>
      </c>
      <c r="B7" s="51" t="s">
        <v>14</v>
      </c>
      <c r="C7" s="51" t="s">
        <v>79</v>
      </c>
      <c r="D7" s="51" t="s">
        <v>70</v>
      </c>
      <c r="E7" s="51" t="s">
        <v>71</v>
      </c>
      <c r="F7" s="51" t="s">
        <v>81</v>
      </c>
      <c r="G7" s="51" t="s">
        <v>68</v>
      </c>
      <c r="H7" s="51" t="s">
        <v>69</v>
      </c>
      <c r="I7" s="106"/>
      <c r="J7" s="107"/>
      <c r="K7" s="107"/>
    </row>
    <row r="8" spans="1:22" x14ac:dyDescent="0.2">
      <c r="A8" s="42">
        <v>1</v>
      </c>
      <c r="B8" s="49"/>
      <c r="C8" s="10" t="s">
        <v>15</v>
      </c>
      <c r="D8" s="50"/>
      <c r="E8" s="56"/>
      <c r="F8" s="56"/>
      <c r="G8" s="56">
        <f>ROUND((F8*1.25),2)</f>
        <v>0</v>
      </c>
      <c r="H8" s="52">
        <f>H9</f>
        <v>74052.574999999997</v>
      </c>
      <c r="I8" s="8">
        <f>H8+H10+D47</f>
        <v>180405.39499999996</v>
      </c>
      <c r="J8" s="2"/>
    </row>
    <row r="9" spans="1:22" ht="23.45" customHeight="1" x14ac:dyDescent="0.2">
      <c r="A9" s="37" t="s">
        <v>2</v>
      </c>
      <c r="B9" s="11" t="s">
        <v>120</v>
      </c>
      <c r="C9" s="75" t="s">
        <v>124</v>
      </c>
      <c r="D9" s="12" t="s">
        <v>25</v>
      </c>
      <c r="E9" s="72">
        <v>1</v>
      </c>
      <c r="F9" s="57">
        <v>59242.06</v>
      </c>
      <c r="G9" s="57">
        <f>F9*1.25</f>
        <v>74052.574999999997</v>
      </c>
      <c r="H9" s="53">
        <f>G9*E9</f>
        <v>74052.574999999997</v>
      </c>
      <c r="I9" s="8"/>
      <c r="J9" s="2"/>
    </row>
    <row r="10" spans="1:22" x14ac:dyDescent="0.2">
      <c r="A10" s="39">
        <v>2</v>
      </c>
      <c r="B10" s="13"/>
      <c r="C10" s="14" t="s">
        <v>16</v>
      </c>
      <c r="D10" s="15"/>
      <c r="E10" s="58"/>
      <c r="F10" s="58"/>
      <c r="G10" s="58">
        <f>ROUND((F10*1.25),2)</f>
        <v>0</v>
      </c>
      <c r="H10" s="54">
        <f>SUM(H11,H23)</f>
        <v>106352.81999999998</v>
      </c>
      <c r="I10" s="8"/>
      <c r="J10" s="2"/>
    </row>
    <row r="11" spans="1:22" ht="16.5" customHeight="1" x14ac:dyDescent="0.2">
      <c r="A11" s="39" t="s">
        <v>3</v>
      </c>
      <c r="B11" s="48"/>
      <c r="C11" s="14" t="s">
        <v>17</v>
      </c>
      <c r="D11" s="15"/>
      <c r="E11" s="58"/>
      <c r="F11" s="58"/>
      <c r="G11" s="58">
        <f>ROUND((F11*1.25),2)</f>
        <v>0</v>
      </c>
      <c r="H11" s="54">
        <f>SUM(H12:H22)</f>
        <v>49743.19999999999</v>
      </c>
      <c r="I11" s="2"/>
      <c r="J11" s="2"/>
    </row>
    <row r="12" spans="1:22" ht="13.15" customHeight="1" x14ac:dyDescent="0.2">
      <c r="A12" s="38" t="s">
        <v>8</v>
      </c>
      <c r="B12" s="26">
        <v>65001141</v>
      </c>
      <c r="C12" s="18" t="s">
        <v>72</v>
      </c>
      <c r="D12" s="12" t="s">
        <v>55</v>
      </c>
      <c r="E12" s="57">
        <v>16</v>
      </c>
      <c r="F12" s="57">
        <v>75.760000000000005</v>
      </c>
      <c r="G12" s="57">
        <f t="shared" ref="G12:G29" si="0">F12*1.25</f>
        <v>94.7</v>
      </c>
      <c r="H12" s="53">
        <f t="shared" ref="H12:H52" si="1">ROUND((G12*E12),2)</f>
        <v>1515.2</v>
      </c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2" ht="12" customHeight="1" x14ac:dyDescent="0.2">
      <c r="A13" s="38" t="s">
        <v>85</v>
      </c>
      <c r="B13" s="30">
        <v>65003710</v>
      </c>
      <c r="C13" s="31" t="s">
        <v>45</v>
      </c>
      <c r="D13" s="12" t="s">
        <v>30</v>
      </c>
      <c r="E13" s="71">
        <v>30</v>
      </c>
      <c r="F13" s="57">
        <v>3.85</v>
      </c>
      <c r="G13" s="57">
        <f t="shared" si="0"/>
        <v>4.8125</v>
      </c>
      <c r="H13" s="53">
        <f t="shared" si="1"/>
        <v>144.38</v>
      </c>
      <c r="I13" s="100"/>
      <c r="J13" s="101"/>
      <c r="K13" s="101"/>
      <c r="L13" s="101"/>
      <c r="M13" s="101"/>
      <c r="N13" s="101"/>
      <c r="O13" s="101"/>
      <c r="P13" s="101"/>
      <c r="Q13" s="101"/>
    </row>
    <row r="14" spans="1:22" ht="24" x14ac:dyDescent="0.2">
      <c r="A14" s="38" t="s">
        <v>13</v>
      </c>
      <c r="B14" s="30">
        <v>65001153</v>
      </c>
      <c r="C14" s="31" t="s">
        <v>46</v>
      </c>
      <c r="D14" s="12" t="s">
        <v>24</v>
      </c>
      <c r="E14" s="57">
        <v>0.37</v>
      </c>
      <c r="F14" s="57">
        <v>14445.48</v>
      </c>
      <c r="G14" s="57">
        <f t="shared" si="0"/>
        <v>18056.849999999999</v>
      </c>
      <c r="H14" s="53">
        <f t="shared" si="1"/>
        <v>6681.03</v>
      </c>
      <c r="I14" s="8"/>
      <c r="J14" s="2"/>
    </row>
    <row r="15" spans="1:22" ht="25.9" customHeight="1" x14ac:dyDescent="0.2">
      <c r="A15" s="38" t="s">
        <v>31</v>
      </c>
      <c r="B15" s="30">
        <v>65001154</v>
      </c>
      <c r="C15" s="31" t="s">
        <v>47</v>
      </c>
      <c r="D15" s="12" t="s">
        <v>24</v>
      </c>
      <c r="E15" s="57">
        <v>0.1</v>
      </c>
      <c r="F15" s="57">
        <v>11556.37</v>
      </c>
      <c r="G15" s="57">
        <f t="shared" si="0"/>
        <v>14445.462500000001</v>
      </c>
      <c r="H15" s="53">
        <f t="shared" si="1"/>
        <v>1444.55</v>
      </c>
      <c r="I15" s="8"/>
      <c r="J15" s="2"/>
    </row>
    <row r="16" spans="1:22" ht="37.5" customHeight="1" x14ac:dyDescent="0.2">
      <c r="A16" s="38" t="s">
        <v>86</v>
      </c>
      <c r="B16" s="30">
        <v>65003719</v>
      </c>
      <c r="C16" s="31" t="s">
        <v>93</v>
      </c>
      <c r="D16" s="12" t="s">
        <v>30</v>
      </c>
      <c r="E16" s="57">
        <v>6</v>
      </c>
      <c r="F16" s="57">
        <v>3611.35</v>
      </c>
      <c r="G16" s="57">
        <f t="shared" si="0"/>
        <v>4514.1875</v>
      </c>
      <c r="H16" s="53">
        <f t="shared" si="1"/>
        <v>27085.13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17" x14ac:dyDescent="0.2">
      <c r="A17" s="38" t="s">
        <v>32</v>
      </c>
      <c r="B17" s="30">
        <v>65003720</v>
      </c>
      <c r="C17" s="31" t="s">
        <v>48</v>
      </c>
      <c r="D17" s="12" t="s">
        <v>42</v>
      </c>
      <c r="E17" s="71">
        <v>3</v>
      </c>
      <c r="F17" s="57">
        <v>1444.57</v>
      </c>
      <c r="G17" s="57">
        <f t="shared" si="0"/>
        <v>1805.7124999999999</v>
      </c>
      <c r="H17" s="53">
        <f t="shared" si="1"/>
        <v>5417.14</v>
      </c>
      <c r="I17" s="2"/>
      <c r="J17" s="2"/>
    </row>
    <row r="18" spans="1:17" x14ac:dyDescent="0.2">
      <c r="A18" s="38" t="s">
        <v>33</v>
      </c>
      <c r="B18" s="30">
        <v>65003721</v>
      </c>
      <c r="C18" s="70" t="s">
        <v>111</v>
      </c>
      <c r="D18" s="12" t="s">
        <v>112</v>
      </c>
      <c r="E18" s="71">
        <v>10000</v>
      </c>
      <c r="F18" s="57">
        <v>0.15</v>
      </c>
      <c r="G18" s="57">
        <f t="shared" ref="G18" si="2">F18*1.25</f>
        <v>0.1875</v>
      </c>
      <c r="H18" s="53">
        <f t="shared" ref="H18" si="3">ROUND((G18*E18),2)</f>
        <v>1875</v>
      </c>
      <c r="I18" s="2"/>
      <c r="J18" s="2"/>
    </row>
    <row r="19" spans="1:17" x14ac:dyDescent="0.2">
      <c r="A19" s="38" t="s">
        <v>87</v>
      </c>
      <c r="B19" s="32">
        <v>65001193</v>
      </c>
      <c r="C19" s="31" t="s">
        <v>73</v>
      </c>
      <c r="D19" s="12" t="s">
        <v>84</v>
      </c>
      <c r="E19" s="57">
        <v>1</v>
      </c>
      <c r="F19" s="57">
        <v>519.85</v>
      </c>
      <c r="G19" s="57">
        <f t="shared" si="0"/>
        <v>649.8125</v>
      </c>
      <c r="H19" s="53">
        <f t="shared" si="1"/>
        <v>649.80999999999995</v>
      </c>
      <c r="I19" s="5"/>
      <c r="J19" s="2"/>
    </row>
    <row r="20" spans="1:17" x14ac:dyDescent="0.2">
      <c r="A20" s="38" t="s">
        <v>88</v>
      </c>
      <c r="B20" s="32">
        <v>65001203</v>
      </c>
      <c r="C20" s="31" t="s">
        <v>74</v>
      </c>
      <c r="D20" s="12" t="s">
        <v>84</v>
      </c>
      <c r="E20" s="57">
        <v>4</v>
      </c>
      <c r="F20" s="57">
        <v>261.99</v>
      </c>
      <c r="G20" s="57">
        <f t="shared" si="0"/>
        <v>327.48750000000001</v>
      </c>
      <c r="H20" s="53">
        <f t="shared" si="1"/>
        <v>1309.95</v>
      </c>
      <c r="I20" s="2"/>
      <c r="J20" s="2"/>
    </row>
    <row r="21" spans="1:17" x14ac:dyDescent="0.2">
      <c r="A21" s="38" t="s">
        <v>108</v>
      </c>
      <c r="B21" s="32">
        <v>65003726</v>
      </c>
      <c r="C21" s="31" t="s">
        <v>75</v>
      </c>
      <c r="D21" s="12" t="s">
        <v>84</v>
      </c>
      <c r="E21" s="57">
        <v>5</v>
      </c>
      <c r="F21" s="57">
        <v>220.14</v>
      </c>
      <c r="G21" s="57">
        <f t="shared" si="0"/>
        <v>275.17499999999995</v>
      </c>
      <c r="H21" s="53">
        <f t="shared" si="1"/>
        <v>1375.88</v>
      </c>
      <c r="I21" s="2"/>
      <c r="J21" s="2"/>
    </row>
    <row r="22" spans="1:17" x14ac:dyDescent="0.2">
      <c r="A22" s="38" t="s">
        <v>110</v>
      </c>
      <c r="B22" s="73">
        <v>65003922</v>
      </c>
      <c r="C22" s="70" t="s">
        <v>109</v>
      </c>
      <c r="D22" s="12" t="s">
        <v>84</v>
      </c>
      <c r="E22" s="57">
        <v>1</v>
      </c>
      <c r="F22" s="57">
        <v>1796.1</v>
      </c>
      <c r="G22" s="57">
        <f t="shared" ref="G22" si="4">F22*1.25</f>
        <v>2245.125</v>
      </c>
      <c r="H22" s="53">
        <f t="shared" ref="H22" si="5">ROUND((G22*E22),2)</f>
        <v>2245.13</v>
      </c>
      <c r="I22" s="2"/>
      <c r="J22" s="2"/>
    </row>
    <row r="23" spans="1:17" x14ac:dyDescent="0.2">
      <c r="A23" s="39" t="s">
        <v>4</v>
      </c>
      <c r="B23" s="16"/>
      <c r="C23" s="14" t="s">
        <v>19</v>
      </c>
      <c r="D23" s="15"/>
      <c r="E23" s="58"/>
      <c r="F23" s="58"/>
      <c r="G23" s="58">
        <f>ROUND((F23*1.25),2)</f>
        <v>0</v>
      </c>
      <c r="H23" s="54">
        <f>SUM(H24:H29)</f>
        <v>56609.619999999995</v>
      </c>
      <c r="I23" s="2"/>
      <c r="J23" s="2"/>
    </row>
    <row r="24" spans="1:17" x14ac:dyDescent="0.2">
      <c r="A24" s="37" t="s">
        <v>9</v>
      </c>
      <c r="B24" s="17">
        <v>65001207</v>
      </c>
      <c r="C24" s="31" t="s">
        <v>49</v>
      </c>
      <c r="D24" s="12" t="s">
        <v>42</v>
      </c>
      <c r="E24" s="57">
        <v>1</v>
      </c>
      <c r="F24" s="57">
        <v>1050.45</v>
      </c>
      <c r="G24" s="57">
        <f t="shared" si="0"/>
        <v>1313.0625</v>
      </c>
      <c r="H24" s="53">
        <f t="shared" si="1"/>
        <v>1313.06</v>
      </c>
      <c r="I24" s="100"/>
      <c r="J24" s="101"/>
      <c r="K24" s="101"/>
      <c r="L24" s="101"/>
      <c r="M24" s="101"/>
      <c r="N24" s="101"/>
      <c r="O24" s="101"/>
      <c r="P24" s="101"/>
      <c r="Q24" s="101"/>
    </row>
    <row r="25" spans="1:17" x14ac:dyDescent="0.2">
      <c r="A25" s="37" t="s">
        <v>89</v>
      </c>
      <c r="B25" s="17">
        <v>65001209</v>
      </c>
      <c r="C25" s="31" t="s">
        <v>50</v>
      </c>
      <c r="D25" s="12" t="s">
        <v>42</v>
      </c>
      <c r="E25" s="57">
        <v>5</v>
      </c>
      <c r="F25" s="57">
        <v>363.28</v>
      </c>
      <c r="G25" s="57">
        <f t="shared" si="0"/>
        <v>454.09999999999997</v>
      </c>
      <c r="H25" s="53">
        <f t="shared" si="1"/>
        <v>2270.5</v>
      </c>
      <c r="I25" s="2"/>
      <c r="J25" s="2"/>
    </row>
    <row r="26" spans="1:17" x14ac:dyDescent="0.2">
      <c r="A26" s="37" t="s">
        <v>34</v>
      </c>
      <c r="B26" s="17">
        <v>65001210</v>
      </c>
      <c r="C26" s="31" t="s">
        <v>51</v>
      </c>
      <c r="D26" s="12" t="s">
        <v>18</v>
      </c>
      <c r="E26" s="57">
        <v>60</v>
      </c>
      <c r="F26" s="57">
        <v>117.55</v>
      </c>
      <c r="G26" s="57">
        <f t="shared" si="0"/>
        <v>146.9375</v>
      </c>
      <c r="H26" s="53">
        <f t="shared" si="1"/>
        <v>8816.25</v>
      </c>
      <c r="I26" s="2"/>
      <c r="J26" s="2"/>
    </row>
    <row r="27" spans="1:17" x14ac:dyDescent="0.2">
      <c r="A27" s="37" t="s">
        <v>35</v>
      </c>
      <c r="B27" s="17">
        <v>65001211</v>
      </c>
      <c r="C27" s="31" t="s">
        <v>53</v>
      </c>
      <c r="D27" s="12" t="s">
        <v>42</v>
      </c>
      <c r="E27" s="57">
        <v>1</v>
      </c>
      <c r="F27" s="57">
        <v>738.94</v>
      </c>
      <c r="G27" s="57">
        <f t="shared" si="0"/>
        <v>923.67500000000007</v>
      </c>
      <c r="H27" s="53">
        <f t="shared" si="1"/>
        <v>923.68</v>
      </c>
      <c r="I27" s="2"/>
      <c r="J27" s="2"/>
    </row>
    <row r="28" spans="1:17" x14ac:dyDescent="0.2">
      <c r="A28" s="37" t="s">
        <v>36</v>
      </c>
      <c r="B28" s="17">
        <v>65001209</v>
      </c>
      <c r="C28" s="31" t="s">
        <v>114</v>
      </c>
      <c r="D28" s="12" t="s">
        <v>42</v>
      </c>
      <c r="E28" s="57">
        <v>5</v>
      </c>
      <c r="F28" s="57">
        <v>363.28</v>
      </c>
      <c r="G28" s="57">
        <f t="shared" ref="G28" si="6">F28*1.25</f>
        <v>454.09999999999997</v>
      </c>
      <c r="H28" s="53">
        <f t="shared" ref="H28" si="7">ROUND((G28*E28),2)</f>
        <v>2270.5</v>
      </c>
      <c r="I28" s="2"/>
      <c r="J28" s="2"/>
    </row>
    <row r="29" spans="1:17" x14ac:dyDescent="0.2">
      <c r="A29" s="37" t="s">
        <v>113</v>
      </c>
      <c r="B29" s="17">
        <v>65001213</v>
      </c>
      <c r="C29" s="31" t="s">
        <v>52</v>
      </c>
      <c r="D29" s="12" t="s">
        <v>18</v>
      </c>
      <c r="E29" s="57">
        <v>125</v>
      </c>
      <c r="F29" s="57">
        <v>262.5</v>
      </c>
      <c r="G29" s="57">
        <f t="shared" si="0"/>
        <v>328.125</v>
      </c>
      <c r="H29" s="53">
        <f t="shared" si="1"/>
        <v>41015.629999999997</v>
      </c>
      <c r="I29" s="102"/>
      <c r="J29" s="102"/>
      <c r="K29" s="102"/>
      <c r="L29" s="102"/>
      <c r="M29" s="102"/>
      <c r="N29" s="102"/>
      <c r="O29" s="102"/>
    </row>
    <row r="30" spans="1:17" x14ac:dyDescent="0.2">
      <c r="A30" s="39" t="s">
        <v>27</v>
      </c>
      <c r="B30" s="23"/>
      <c r="C30" s="14" t="s">
        <v>28</v>
      </c>
      <c r="D30" s="24"/>
      <c r="E30" s="56"/>
      <c r="F30" s="59"/>
      <c r="G30" s="59">
        <f>ROUND((F30*1.25),2)</f>
        <v>0</v>
      </c>
      <c r="H30" s="54">
        <f>H31+H39+H43+H45</f>
        <v>118657.35999999999</v>
      </c>
      <c r="I30" s="2"/>
      <c r="J30" s="2"/>
    </row>
    <row r="31" spans="1:17" ht="24" x14ac:dyDescent="0.2">
      <c r="A31" s="39" t="s">
        <v>5</v>
      </c>
      <c r="B31" s="13"/>
      <c r="C31" s="14" t="s">
        <v>80</v>
      </c>
      <c r="D31" s="15"/>
      <c r="E31" s="56"/>
      <c r="F31" s="58"/>
      <c r="G31" s="58">
        <f>ROUND((F31*1.25),2)</f>
        <v>0</v>
      </c>
      <c r="H31" s="54">
        <f>SUM(H32:H38)</f>
        <v>46491.88</v>
      </c>
      <c r="I31" s="2"/>
      <c r="J31" s="2"/>
    </row>
    <row r="32" spans="1:17" s="3" customFormat="1" x14ac:dyDescent="0.2">
      <c r="A32" s="37" t="s">
        <v>101</v>
      </c>
      <c r="B32" s="22">
        <v>65001586</v>
      </c>
      <c r="C32" s="31" t="s">
        <v>60</v>
      </c>
      <c r="D32" s="12" t="s">
        <v>55</v>
      </c>
      <c r="E32" s="57">
        <v>2</v>
      </c>
      <c r="F32" s="57">
        <v>2954.61</v>
      </c>
      <c r="G32" s="57">
        <f t="shared" ref="G32:G44" si="8">F32*1.25</f>
        <v>3693.2625000000003</v>
      </c>
      <c r="H32" s="55">
        <f>ROUND((G32*E32),2)</f>
        <v>7386.53</v>
      </c>
      <c r="I32" s="25"/>
      <c r="J32" s="1"/>
      <c r="K32" s="1"/>
    </row>
    <row r="33" spans="1:13" x14ac:dyDescent="0.2">
      <c r="A33" s="37" t="s">
        <v>102</v>
      </c>
      <c r="B33" s="11" t="s">
        <v>76</v>
      </c>
      <c r="C33" s="18" t="s">
        <v>77</v>
      </c>
      <c r="D33" s="12" t="s">
        <v>56</v>
      </c>
      <c r="E33" s="57">
        <v>3</v>
      </c>
      <c r="F33" s="57">
        <v>1011.47</v>
      </c>
      <c r="G33" s="57">
        <f t="shared" si="8"/>
        <v>1264.3375000000001</v>
      </c>
      <c r="H33" s="53">
        <f t="shared" si="1"/>
        <v>3793.01</v>
      </c>
      <c r="I33" s="27"/>
      <c r="J33" s="2"/>
    </row>
    <row r="34" spans="1:13" x14ac:dyDescent="0.2">
      <c r="A34" s="37" t="s">
        <v>91</v>
      </c>
      <c r="B34" s="17">
        <v>65001515</v>
      </c>
      <c r="C34" s="31" t="s">
        <v>62</v>
      </c>
      <c r="D34" s="12" t="s">
        <v>30</v>
      </c>
      <c r="E34" s="57">
        <v>2</v>
      </c>
      <c r="F34" s="57">
        <v>1712.21</v>
      </c>
      <c r="G34" s="57">
        <f t="shared" si="8"/>
        <v>2140.2624999999998</v>
      </c>
      <c r="H34" s="53">
        <f t="shared" si="1"/>
        <v>4280.53</v>
      </c>
      <c r="I34" s="27"/>
      <c r="J34" s="2"/>
    </row>
    <row r="35" spans="1:13" x14ac:dyDescent="0.2">
      <c r="A35" s="37" t="s">
        <v>39</v>
      </c>
      <c r="B35" s="17">
        <v>65001516</v>
      </c>
      <c r="C35" s="31" t="s">
        <v>94</v>
      </c>
      <c r="D35" s="12" t="s">
        <v>30</v>
      </c>
      <c r="E35" s="57">
        <v>2</v>
      </c>
      <c r="F35" s="57">
        <v>301.5</v>
      </c>
      <c r="G35" s="57">
        <f t="shared" si="8"/>
        <v>376.875</v>
      </c>
      <c r="H35" s="53">
        <f t="shared" si="1"/>
        <v>753.75</v>
      </c>
      <c r="I35" s="27"/>
      <c r="J35" s="2"/>
    </row>
    <row r="36" spans="1:13" x14ac:dyDescent="0.2">
      <c r="A36" s="37" t="s">
        <v>40</v>
      </c>
      <c r="B36" s="17">
        <v>65001519</v>
      </c>
      <c r="C36" s="31" t="s">
        <v>63</v>
      </c>
      <c r="D36" s="12" t="s">
        <v>30</v>
      </c>
      <c r="E36" s="57">
        <f>E16</f>
        <v>6</v>
      </c>
      <c r="F36" s="57">
        <v>2874.85</v>
      </c>
      <c r="G36" s="57">
        <f t="shared" si="8"/>
        <v>3593.5625</v>
      </c>
      <c r="H36" s="53">
        <f t="shared" si="1"/>
        <v>21561.38</v>
      </c>
      <c r="I36" s="2"/>
      <c r="J36" s="2"/>
    </row>
    <row r="37" spans="1:13" x14ac:dyDescent="0.2">
      <c r="A37" s="37" t="s">
        <v>43</v>
      </c>
      <c r="B37" s="17">
        <v>65001521</v>
      </c>
      <c r="C37" s="31" t="s">
        <v>64</v>
      </c>
      <c r="D37" s="12" t="s">
        <v>30</v>
      </c>
      <c r="E37" s="57">
        <f>E36</f>
        <v>6</v>
      </c>
      <c r="F37" s="57">
        <v>482.25</v>
      </c>
      <c r="G37" s="57">
        <f t="shared" si="8"/>
        <v>602.8125</v>
      </c>
      <c r="H37" s="53">
        <f t="shared" si="1"/>
        <v>3616.88</v>
      </c>
      <c r="I37" s="91"/>
      <c r="J37" s="92"/>
      <c r="K37" s="92"/>
      <c r="L37" s="92"/>
      <c r="M37" s="92"/>
    </row>
    <row r="38" spans="1:13" x14ac:dyDescent="0.2">
      <c r="A38" s="37" t="s">
        <v>44</v>
      </c>
      <c r="B38" s="17">
        <v>65001532</v>
      </c>
      <c r="C38" s="31" t="s">
        <v>78</v>
      </c>
      <c r="D38" s="12" t="s">
        <v>55</v>
      </c>
      <c r="E38" s="57">
        <v>1</v>
      </c>
      <c r="F38" s="57">
        <v>4079.84</v>
      </c>
      <c r="G38" s="57">
        <f t="shared" si="8"/>
        <v>5099.8</v>
      </c>
      <c r="H38" s="53">
        <f t="shared" si="1"/>
        <v>5099.8</v>
      </c>
      <c r="I38" s="7"/>
      <c r="J38" s="6"/>
      <c r="K38" s="6"/>
      <c r="L38" s="6"/>
      <c r="M38" s="6"/>
    </row>
    <row r="39" spans="1:13" x14ac:dyDescent="0.2">
      <c r="A39" s="39" t="s">
        <v>6</v>
      </c>
      <c r="B39" s="19"/>
      <c r="C39" s="14" t="s">
        <v>20</v>
      </c>
      <c r="D39" s="15"/>
      <c r="E39" s="56"/>
      <c r="F39" s="58"/>
      <c r="G39" s="58">
        <f>ROUND((F39*1.25),2)</f>
        <v>0</v>
      </c>
      <c r="H39" s="54">
        <f>SUM(H40:H42)</f>
        <v>25227.64</v>
      </c>
      <c r="I39" s="2"/>
      <c r="J39" s="2"/>
    </row>
    <row r="40" spans="1:13" x14ac:dyDescent="0.2">
      <c r="A40" s="37" t="s">
        <v>10</v>
      </c>
      <c r="B40" s="17">
        <v>65003656</v>
      </c>
      <c r="C40" s="31" t="s">
        <v>65</v>
      </c>
      <c r="D40" s="12" t="s">
        <v>42</v>
      </c>
      <c r="E40" s="57">
        <v>2</v>
      </c>
      <c r="F40" s="57">
        <v>9295.81</v>
      </c>
      <c r="G40" s="57">
        <f t="shared" si="8"/>
        <v>11619.762499999999</v>
      </c>
      <c r="H40" s="53">
        <f t="shared" si="1"/>
        <v>23239.53</v>
      </c>
      <c r="I40" s="2"/>
      <c r="J40" s="2"/>
    </row>
    <row r="41" spans="1:13" x14ac:dyDescent="0.2">
      <c r="A41" s="37" t="s">
        <v>41</v>
      </c>
      <c r="B41" s="17">
        <v>65001530</v>
      </c>
      <c r="C41" s="31" t="s">
        <v>66</v>
      </c>
      <c r="D41" s="12" t="s">
        <v>30</v>
      </c>
      <c r="E41" s="57">
        <v>0.5</v>
      </c>
      <c r="F41" s="57">
        <v>2819.28</v>
      </c>
      <c r="G41" s="57">
        <f t="shared" si="8"/>
        <v>3524.1000000000004</v>
      </c>
      <c r="H41" s="53">
        <f t="shared" si="1"/>
        <v>1762.05</v>
      </c>
      <c r="I41" s="2"/>
      <c r="J41" s="2"/>
    </row>
    <row r="42" spans="1:13" x14ac:dyDescent="0.2">
      <c r="A42" s="37" t="s">
        <v>92</v>
      </c>
      <c r="B42" s="17">
        <v>65001534</v>
      </c>
      <c r="C42" s="31" t="s">
        <v>67</v>
      </c>
      <c r="D42" s="12" t="s">
        <v>30</v>
      </c>
      <c r="E42" s="57">
        <v>0.5</v>
      </c>
      <c r="F42" s="57">
        <v>361.69</v>
      </c>
      <c r="G42" s="57">
        <f t="shared" si="8"/>
        <v>452.11250000000001</v>
      </c>
      <c r="H42" s="53">
        <f t="shared" si="1"/>
        <v>226.06</v>
      </c>
      <c r="I42" s="2"/>
      <c r="J42" s="2"/>
    </row>
    <row r="43" spans="1:13" x14ac:dyDescent="0.2">
      <c r="A43" s="39" t="s">
        <v>7</v>
      </c>
      <c r="B43" s="19"/>
      <c r="C43" s="14" t="s">
        <v>21</v>
      </c>
      <c r="D43" s="15"/>
      <c r="E43" s="58"/>
      <c r="F43" s="58"/>
      <c r="G43" s="58">
        <f>ROUND((F43*1.25),2)</f>
        <v>0</v>
      </c>
      <c r="H43" s="54">
        <f>SUM(H44)</f>
        <v>41689.94</v>
      </c>
      <c r="I43" s="2"/>
      <c r="J43" s="2"/>
    </row>
    <row r="44" spans="1:13" ht="24" x14ac:dyDescent="0.2">
      <c r="A44" s="37" t="s">
        <v>11</v>
      </c>
      <c r="B44" s="17">
        <v>65002688</v>
      </c>
      <c r="C44" s="31" t="s">
        <v>54</v>
      </c>
      <c r="D44" s="12" t="s">
        <v>55</v>
      </c>
      <c r="E44" s="57">
        <v>1</v>
      </c>
      <c r="F44" s="57">
        <v>33351.949999999997</v>
      </c>
      <c r="G44" s="57">
        <f t="shared" si="8"/>
        <v>41689.9375</v>
      </c>
      <c r="H44" s="53">
        <f t="shared" si="1"/>
        <v>41689.94</v>
      </c>
      <c r="I44" s="2"/>
      <c r="J44" s="2"/>
    </row>
    <row r="45" spans="1:13" x14ac:dyDescent="0.2">
      <c r="A45" s="40" t="s">
        <v>98</v>
      </c>
      <c r="B45" s="19"/>
      <c r="C45" s="14" t="s">
        <v>38</v>
      </c>
      <c r="D45" s="15"/>
      <c r="E45" s="58"/>
      <c r="F45" s="58"/>
      <c r="G45" s="58"/>
      <c r="H45" s="54">
        <f>SUM(H46:H46)</f>
        <v>5247.9</v>
      </c>
      <c r="I45" s="2"/>
      <c r="J45" s="2"/>
    </row>
    <row r="46" spans="1:13" ht="12.6" customHeight="1" x14ac:dyDescent="0.2">
      <c r="A46" s="41" t="s">
        <v>99</v>
      </c>
      <c r="B46" s="17">
        <v>65001148</v>
      </c>
      <c r="C46" s="31" t="s">
        <v>57</v>
      </c>
      <c r="D46" s="28" t="s">
        <v>56</v>
      </c>
      <c r="E46" s="57">
        <v>6.8</v>
      </c>
      <c r="F46" s="57">
        <v>617.4</v>
      </c>
      <c r="G46" s="57">
        <f t="shared" ref="G46:G52" si="9">F46*1.25</f>
        <v>771.75</v>
      </c>
      <c r="H46" s="53">
        <f t="shared" si="1"/>
        <v>5247.9</v>
      </c>
      <c r="I46" s="36"/>
      <c r="J46" s="2"/>
      <c r="K46" s="2"/>
      <c r="L46" s="2"/>
      <c r="M46" s="2"/>
    </row>
    <row r="47" spans="1:13" ht="24" x14ac:dyDescent="0.2">
      <c r="A47" s="42">
        <v>4</v>
      </c>
      <c r="B47" s="16"/>
      <c r="C47" s="10" t="s">
        <v>23</v>
      </c>
      <c r="D47" s="21"/>
      <c r="E47" s="56"/>
      <c r="F47" s="58"/>
      <c r="G47" s="58">
        <f>ROUND((F47*1.25),2)</f>
        <v>0</v>
      </c>
      <c r="H47" s="54">
        <f>SUM(H48:H52)</f>
        <v>77261.13</v>
      </c>
    </row>
    <row r="48" spans="1:13" ht="36" x14ac:dyDescent="0.2">
      <c r="A48" s="37" t="s">
        <v>95</v>
      </c>
      <c r="B48" s="22" t="s">
        <v>121</v>
      </c>
      <c r="C48" s="31" t="s">
        <v>116</v>
      </c>
      <c r="D48" s="12" t="s">
        <v>37</v>
      </c>
      <c r="E48" s="57">
        <v>7</v>
      </c>
      <c r="F48" s="57">
        <v>1142.45</v>
      </c>
      <c r="G48" s="57">
        <f t="shared" ref="G48" si="10">F48*1.25</f>
        <v>1428.0625</v>
      </c>
      <c r="H48" s="53">
        <f t="shared" ref="H48" si="11">ROUND((G48*E48),2)</f>
        <v>9996.44</v>
      </c>
    </row>
    <row r="49" spans="1:11" ht="36" customHeight="1" x14ac:dyDescent="0.2">
      <c r="A49" s="37" t="s">
        <v>96</v>
      </c>
      <c r="B49" s="22">
        <v>65003736</v>
      </c>
      <c r="C49" s="31" t="s">
        <v>58</v>
      </c>
      <c r="D49" s="12" t="s">
        <v>37</v>
      </c>
      <c r="E49" s="57">
        <v>5</v>
      </c>
      <c r="F49" s="57">
        <v>2446.75</v>
      </c>
      <c r="G49" s="57">
        <f t="shared" si="9"/>
        <v>3058.4375</v>
      </c>
      <c r="H49" s="53">
        <f t="shared" si="1"/>
        <v>15292.19</v>
      </c>
      <c r="I49" s="69"/>
      <c r="J49" s="69"/>
      <c r="K49" s="69"/>
    </row>
    <row r="50" spans="1:11" s="3" customFormat="1" ht="24" x14ac:dyDescent="0.2">
      <c r="A50" s="37" t="s">
        <v>115</v>
      </c>
      <c r="B50" s="22">
        <v>65003738</v>
      </c>
      <c r="C50" s="31" t="s">
        <v>59</v>
      </c>
      <c r="D50" s="12" t="s">
        <v>37</v>
      </c>
      <c r="E50" s="57">
        <v>4</v>
      </c>
      <c r="F50" s="57">
        <v>2407.2399999999998</v>
      </c>
      <c r="G50" s="57">
        <f t="shared" si="9"/>
        <v>3009.0499999999997</v>
      </c>
      <c r="H50" s="53">
        <f t="shared" si="1"/>
        <v>12036.2</v>
      </c>
      <c r="I50" s="69"/>
      <c r="J50" s="69"/>
      <c r="K50" s="69"/>
    </row>
    <row r="51" spans="1:11" s="3" customFormat="1" ht="23.45" customHeight="1" x14ac:dyDescent="0.2">
      <c r="A51" s="37" t="s">
        <v>97</v>
      </c>
      <c r="B51" s="74" t="s">
        <v>122</v>
      </c>
      <c r="C51" s="31" t="s">
        <v>118</v>
      </c>
      <c r="D51" s="12" t="s">
        <v>37</v>
      </c>
      <c r="E51" s="57">
        <v>12</v>
      </c>
      <c r="F51" s="57">
        <v>692.91</v>
      </c>
      <c r="G51" s="57">
        <f t="shared" ref="G51" si="12">F51*1.25</f>
        <v>866.13749999999993</v>
      </c>
      <c r="H51" s="53">
        <f t="shared" ref="H51" si="13">ROUND((G51*E51),2)</f>
        <v>10393.65</v>
      </c>
      <c r="I51" s="69"/>
      <c r="J51" s="69"/>
      <c r="K51" s="69"/>
    </row>
    <row r="52" spans="1:11" s="3" customFormat="1" x14ac:dyDescent="0.2">
      <c r="A52" s="37" t="s">
        <v>117</v>
      </c>
      <c r="B52" s="22">
        <v>65002795</v>
      </c>
      <c r="C52" s="31" t="s">
        <v>83</v>
      </c>
      <c r="D52" s="12" t="s">
        <v>37</v>
      </c>
      <c r="E52" s="57">
        <v>12</v>
      </c>
      <c r="F52" s="57">
        <v>1969.51</v>
      </c>
      <c r="G52" s="57">
        <f t="shared" si="9"/>
        <v>2461.8874999999998</v>
      </c>
      <c r="H52" s="53">
        <f t="shared" si="1"/>
        <v>29542.65</v>
      </c>
      <c r="I52" s="69"/>
      <c r="J52" s="69"/>
      <c r="K52" s="69"/>
    </row>
    <row r="53" spans="1:11" s="3" customFormat="1" x14ac:dyDescent="0.2">
      <c r="A53" s="39">
        <v>5</v>
      </c>
      <c r="B53" s="13"/>
      <c r="C53" s="14" t="s">
        <v>22</v>
      </c>
      <c r="D53" s="15"/>
      <c r="E53" s="58"/>
      <c r="F53" s="58"/>
      <c r="G53" s="58">
        <f>ROUND((F53*1.25),2)</f>
        <v>0</v>
      </c>
      <c r="H53" s="54">
        <f>SUM(H54)</f>
        <v>1998.19</v>
      </c>
      <c r="I53" s="29"/>
      <c r="J53" s="29"/>
      <c r="K53" s="29"/>
    </row>
    <row r="54" spans="1:11" s="3" customFormat="1" ht="13.5" thickBot="1" x14ac:dyDescent="0.25">
      <c r="A54" s="37" t="s">
        <v>12</v>
      </c>
      <c r="B54" s="20">
        <v>65001512</v>
      </c>
      <c r="C54" s="31" t="s">
        <v>61</v>
      </c>
      <c r="D54" s="12" t="s">
        <v>42</v>
      </c>
      <c r="E54" s="57">
        <v>1</v>
      </c>
      <c r="F54" s="57">
        <v>1598.55</v>
      </c>
      <c r="G54" s="57">
        <f t="shared" ref="G54" si="14">F54*1.25</f>
        <v>1998.1875</v>
      </c>
      <c r="H54" s="53">
        <f t="shared" ref="H54" si="15">ROUND((G54*E54),2)</f>
        <v>1998.19</v>
      </c>
      <c r="I54" s="29"/>
      <c r="J54" s="29"/>
      <c r="K54" s="29"/>
    </row>
    <row r="55" spans="1:11" s="3" customFormat="1" ht="13.5" thickBot="1" x14ac:dyDescent="0.25">
      <c r="A55" s="93" t="s">
        <v>26</v>
      </c>
      <c r="B55" s="94"/>
      <c r="C55" s="94"/>
      <c r="D55" s="94"/>
      <c r="E55" s="94"/>
      <c r="F55" s="94"/>
      <c r="G55" s="95"/>
      <c r="H55" s="60">
        <f>SUM(H8,H10,H30,H53,H47)</f>
        <v>378322.07499999995</v>
      </c>
      <c r="I55" s="1"/>
      <c r="J55" s="76">
        <f>H55*0.3</f>
        <v>113496.62249999998</v>
      </c>
      <c r="K55" s="1"/>
    </row>
    <row r="56" spans="1:11" s="3" customFormat="1" ht="13.9" customHeight="1" x14ac:dyDescent="0.2">
      <c r="A56" s="43"/>
      <c r="B56" s="33"/>
      <c r="C56" s="33"/>
      <c r="D56" s="33"/>
      <c r="E56" s="33"/>
      <c r="F56" s="33"/>
      <c r="G56" s="33"/>
      <c r="H56" s="44"/>
      <c r="I56" s="1"/>
      <c r="J56" s="1"/>
      <c r="K56" s="1"/>
    </row>
    <row r="57" spans="1:11" s="3" customFormat="1" ht="13.9" customHeight="1" x14ac:dyDescent="0.2">
      <c r="A57" s="43"/>
      <c r="B57" s="33"/>
      <c r="C57" s="33"/>
      <c r="D57" s="33"/>
      <c r="E57" s="33"/>
      <c r="F57" s="33"/>
      <c r="G57" s="33"/>
      <c r="H57" s="44"/>
      <c r="I57" s="1"/>
      <c r="J57" s="1"/>
      <c r="K57" s="1"/>
    </row>
    <row r="58" spans="1:11" s="3" customFormat="1" ht="13.9" customHeight="1" x14ac:dyDescent="0.2">
      <c r="A58" s="43"/>
      <c r="B58" s="33"/>
      <c r="C58" s="33"/>
      <c r="D58" s="33"/>
      <c r="E58" s="33"/>
      <c r="F58" s="33"/>
      <c r="G58" s="33"/>
      <c r="H58" s="44"/>
      <c r="I58" s="1"/>
      <c r="J58" s="1"/>
      <c r="K58" s="1"/>
    </row>
    <row r="59" spans="1:11" ht="13.9" customHeight="1" x14ac:dyDescent="0.2">
      <c r="A59" s="45"/>
      <c r="B59" s="63"/>
      <c r="C59" s="61" t="s">
        <v>103</v>
      </c>
      <c r="D59" s="96" t="s">
        <v>106</v>
      </c>
      <c r="E59" s="96"/>
      <c r="F59" s="96"/>
      <c r="G59" s="96"/>
      <c r="H59" s="97"/>
      <c r="K59" s="4"/>
    </row>
    <row r="60" spans="1:11" ht="13.9" customHeight="1" x14ac:dyDescent="0.2">
      <c r="A60" s="45"/>
      <c r="B60" s="64"/>
      <c r="C60" s="62" t="s">
        <v>104</v>
      </c>
      <c r="D60" s="98" t="s">
        <v>107</v>
      </c>
      <c r="E60" s="98"/>
      <c r="F60" s="98"/>
      <c r="G60" s="98"/>
      <c r="H60" s="99"/>
      <c r="K60" s="2"/>
    </row>
    <row r="61" spans="1:11" ht="13.9" customHeight="1" x14ac:dyDescent="0.2">
      <c r="A61" s="46"/>
      <c r="B61" s="47"/>
      <c r="C61" s="65" t="s">
        <v>105</v>
      </c>
      <c r="D61" s="66"/>
      <c r="E61" s="66"/>
      <c r="F61" s="66"/>
      <c r="G61" s="66"/>
      <c r="H61" s="67"/>
    </row>
    <row r="62" spans="1:11" ht="18" customHeight="1" x14ac:dyDescent="0.2">
      <c r="A62" s="33"/>
      <c r="B62" s="90"/>
      <c r="C62" s="90"/>
      <c r="D62" s="34"/>
      <c r="E62" s="90"/>
      <c r="F62" s="90"/>
      <c r="G62" s="35"/>
      <c r="H62" s="34"/>
    </row>
    <row r="63" spans="1:11" ht="18" customHeight="1" x14ac:dyDescent="0.2">
      <c r="A63" s="34"/>
      <c r="B63" s="33"/>
      <c r="C63" s="33"/>
      <c r="D63" s="33"/>
      <c r="E63" s="33"/>
      <c r="F63" s="33"/>
      <c r="G63" s="33"/>
      <c r="H63" s="33"/>
    </row>
    <row r="64" spans="1:11" ht="31.5" customHeight="1" x14ac:dyDescent="0.2"/>
    <row r="65" spans="9:10" ht="30.75" customHeight="1" x14ac:dyDescent="0.2"/>
    <row r="66" spans="9:10" ht="18" customHeight="1" x14ac:dyDescent="0.2"/>
    <row r="69" spans="9:10" ht="18" customHeight="1" x14ac:dyDescent="0.2"/>
    <row r="73" spans="9:10" ht="18" customHeight="1" x14ac:dyDescent="0.2"/>
    <row r="74" spans="9:10" ht="18" customHeight="1" x14ac:dyDescent="0.2">
      <c r="I74" s="2"/>
    </row>
    <row r="75" spans="9:10" ht="14.25" customHeight="1" x14ac:dyDescent="0.2">
      <c r="J75" s="2"/>
    </row>
    <row r="76" spans="9:10" ht="11.25" customHeight="1" x14ac:dyDescent="0.2"/>
    <row r="77" spans="9:10" ht="11.25" customHeight="1" x14ac:dyDescent="0.2"/>
    <row r="81" ht="11.25" customHeight="1" x14ac:dyDescent="0.2"/>
    <row r="83" ht="4.5" customHeight="1" x14ac:dyDescent="0.2"/>
  </sheetData>
  <mergeCells count="20">
    <mergeCell ref="I24:Q24"/>
    <mergeCell ref="I29:O29"/>
    <mergeCell ref="A6:E6"/>
    <mergeCell ref="F6:H6"/>
    <mergeCell ref="I7:K7"/>
    <mergeCell ref="I13:Q13"/>
    <mergeCell ref="B62:C62"/>
    <mergeCell ref="E62:F62"/>
    <mergeCell ref="I37:M37"/>
    <mergeCell ref="A55:G55"/>
    <mergeCell ref="D59:H59"/>
    <mergeCell ref="D60:H60"/>
    <mergeCell ref="A5:D5"/>
    <mergeCell ref="E3:H3"/>
    <mergeCell ref="E4:H4"/>
    <mergeCell ref="A1:H1"/>
    <mergeCell ref="A2:H2"/>
    <mergeCell ref="E5:H5"/>
    <mergeCell ref="A3:D3"/>
    <mergeCell ref="A4:D4"/>
  </mergeCells>
  <phoneticPr fontId="3" type="noConversion"/>
  <printOptions horizontalCentered="1"/>
  <pageMargins left="0.19685039370078741" right="0.19685039370078741" top="0.39370078740157483" bottom="0.39370078740157483" header="0" footer="0"/>
  <pageSetup paperSize="9" scale="74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SEDE</vt:lpstr>
      <vt:lpstr>SEDE!Area_de_impressao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Licitacao</cp:lastModifiedBy>
  <cp:lastPrinted>2021-06-22T18:51:40Z</cp:lastPrinted>
  <dcterms:created xsi:type="dcterms:W3CDTF">2006-09-22T13:55:22Z</dcterms:created>
  <dcterms:modified xsi:type="dcterms:W3CDTF">2022-07-20T17:08:09Z</dcterms:modified>
</cp:coreProperties>
</file>